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ntelligentpackaginggroup-my.sharepoint.com/personal/geir_persen_ip-group_no/Documents/Skjema/Kalkyle/Trepallskostnad/2024/NO/"/>
    </mc:Choice>
  </mc:AlternateContent>
  <xr:revisionPtr revIDLastSave="128" documentId="8_{D8430AEB-E6D9-4BFC-8E03-68D1084B5219}" xr6:coauthVersionLast="47" xr6:coauthVersionMax="47" xr10:uidLastSave="{F1124A59-FDBB-46E9-AB22-60A412EE647F}"/>
  <bookViews>
    <workbookView xWindow="-120" yWindow="-120" windowWidth="29040" windowHeight="15720" xr2:uid="{00000000-000D-0000-FFFF-FFFF00000000}"/>
  </bookViews>
  <sheets>
    <sheet name="Trepall vs Sirkulærpall" sheetId="1" r:id="rId1"/>
  </sheets>
  <definedNames>
    <definedName name="_xlnm.Print_Area" localSheetId="0">'Trepall vs Sirkulærpall'!$B$2:$M$58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1" l="1"/>
  <c r="Y23" i="1"/>
  <c r="S27" i="1"/>
  <c r="Y24" i="1"/>
  <c r="Y6" i="1"/>
  <c r="Y26" i="1"/>
  <c r="Y25" i="1"/>
  <c r="Y29" i="1"/>
  <c r="L27" i="1"/>
  <c r="L31" i="1"/>
  <c r="Y32" i="1"/>
  <c r="Y33" i="1"/>
  <c r="Y27" i="1"/>
  <c r="F11" i="1"/>
  <c r="F13" i="1"/>
  <c r="L23" i="1"/>
  <c r="F18" i="1"/>
  <c r="L24" i="1"/>
  <c r="L5" i="1"/>
  <c r="L6" i="1"/>
  <c r="L28" i="1"/>
  <c r="L12" i="1"/>
  <c r="L13" i="1"/>
  <c r="L29" i="1"/>
  <c r="F27" i="1"/>
  <c r="L26" i="1"/>
  <c r="L25" i="1"/>
  <c r="L30" i="1"/>
  <c r="Y28" i="1"/>
  <c r="Y5" i="1"/>
</calcChain>
</file>

<file path=xl/sharedStrings.xml><?xml version="1.0" encoding="utf-8"?>
<sst xmlns="http://schemas.openxmlformats.org/spreadsheetml/2006/main" count="151" uniqueCount="98">
  <si>
    <t>AVSKRIVNING</t>
  </si>
  <si>
    <t>kr</t>
  </si>
  <si>
    <t>SKROTNINGSAVGIFT</t>
  </si>
  <si>
    <t>kg</t>
  </si>
  <si>
    <t>Avskrivning</t>
  </si>
  <si>
    <t>%</t>
  </si>
  <si>
    <t>Skrotningsavgift</t>
  </si>
  <si>
    <t xml:space="preserve"> </t>
  </si>
  <si>
    <t>Svinn</t>
  </si>
  <si>
    <t>RETURTRANSPORT</t>
  </si>
  <si>
    <t>Returtransport</t>
  </si>
  <si>
    <t>SVINN</t>
  </si>
  <si>
    <t>år</t>
  </si>
  <si>
    <t>Kalkyle - Trepall</t>
  </si>
  <si>
    <t>REISER</t>
  </si>
  <si>
    <t>Antall reiser med A-pall</t>
  </si>
  <si>
    <t>Antall reiser inntil reperasjon trengs</t>
  </si>
  <si>
    <t>Antall reprasjoner som er mulig</t>
  </si>
  <si>
    <t>stk</t>
  </si>
  <si>
    <t>Antall reperasjoner innen pallen blir en B-pall</t>
  </si>
  <si>
    <t>Innkjøpspris A-pall</t>
  </si>
  <si>
    <t>Antall reiser som A-pall</t>
  </si>
  <si>
    <t>Kostnad per reise</t>
  </si>
  <si>
    <t>Innkjøprpris og reparasjoner utslått pr reise</t>
  </si>
  <si>
    <t>Kostnad for å reparere en A-pall</t>
  </si>
  <si>
    <t>Kostnad pr reise</t>
  </si>
  <si>
    <t>PØS-AVGIFTEN</t>
  </si>
  <si>
    <t>Varierer mellom 5-10kr pr pall pr måned</t>
  </si>
  <si>
    <t>Kostnad for svinn i %</t>
  </si>
  <si>
    <t>Hvor mange % av paller som forsvinner i flyten pr år</t>
  </si>
  <si>
    <t>Kostnad for svinn i kr</t>
  </si>
  <si>
    <t>SORTERING / HÅNDTERING</t>
  </si>
  <si>
    <t>Sortering av A/B/C trepallar</t>
  </si>
  <si>
    <t>Eksempel: Tid for å sortere en A-pall tar ca 40 sekunder</t>
  </si>
  <si>
    <t>Kostnad 250 kr / time for håndtering av 90 paller som blir som blir 2,70 kr / pall</t>
  </si>
  <si>
    <t>RENTE</t>
  </si>
  <si>
    <t>Internrente</t>
  </si>
  <si>
    <t>Rente i % på beregnet innkjøprpris</t>
  </si>
  <si>
    <t>Rente pr reise</t>
  </si>
  <si>
    <t>Skrotningsavgift pr kg</t>
  </si>
  <si>
    <t>Generell pallvekt A-pall</t>
  </si>
  <si>
    <t>Kostnad pr A-pall</t>
  </si>
  <si>
    <t>Skrotningsavgift utslått pr reise</t>
  </si>
  <si>
    <t>Kostnad for returtransport pr måned</t>
  </si>
  <si>
    <t>Kostnad ca 5000 kr for 768 stk paller pallar. Blir 6,50 kr / pall</t>
  </si>
  <si>
    <t>TOTAL KOSTNAD TREPALL</t>
  </si>
  <si>
    <t>Reperasjon</t>
  </si>
  <si>
    <t>PØS-avgiften</t>
  </si>
  <si>
    <t>Sortering / Håndtering</t>
  </si>
  <si>
    <t>Rente</t>
  </si>
  <si>
    <t>Sum pr måned</t>
  </si>
  <si>
    <t>Kalkyle - Sirkulærpall</t>
  </si>
  <si>
    <t>LIVSLENGDE</t>
  </si>
  <si>
    <t>Antall år med Sirkulærpall</t>
  </si>
  <si>
    <t>Kostnad pr månad</t>
  </si>
  <si>
    <t>Totalt pallflyt:</t>
  </si>
  <si>
    <t>160 - 1.000 stk</t>
  </si>
  <si>
    <t>530 kr / stk</t>
  </si>
  <si>
    <t>1.000 - 10.000 stk</t>
  </si>
  <si>
    <t>510 kr / stk</t>
  </si>
  <si>
    <t>10.000 - 50.000 stk</t>
  </si>
  <si>
    <t>490 kr / stk</t>
  </si>
  <si>
    <t>480 kr / stk</t>
  </si>
  <si>
    <t>For de som ikke benytter PØS-systkemet</t>
  </si>
  <si>
    <t>Eksempel. Gjennomsnitt transport stkrekning ca 200 km</t>
  </si>
  <si>
    <t>Avgift for å være med i PØS-systkemet</t>
  </si>
  <si>
    <t>Livslengde minst 8 år</t>
  </si>
  <si>
    <t>Fra 50.000 stk &gt;</t>
  </si>
  <si>
    <t>KASSASJON / PÅFYLLING</t>
  </si>
  <si>
    <t>Kostnad for kassasjon i %</t>
  </si>
  <si>
    <t>Hvor mange % av paller i flyten som kasseres pr år</t>
  </si>
  <si>
    <t>Kostnad i kassasjon i kr</t>
  </si>
  <si>
    <t>HÅNDTERING</t>
  </si>
  <si>
    <t>Håndtering av defekte Sirkulærpallar</t>
  </si>
  <si>
    <t>Pga lang livslengde blir det mindre antall kasserte paller</t>
  </si>
  <si>
    <t>Eksempel: Tid for å håndtere en Sirkulærpall tar ca 10 sekunder</t>
  </si>
  <si>
    <t>Rente i % av beregnet innkjøprpris</t>
  </si>
  <si>
    <t>Rente pr måned</t>
  </si>
  <si>
    <t>RESIRKULERING</t>
  </si>
  <si>
    <t>Vi resirkulerer Sirkulærpallen</t>
  </si>
  <si>
    <t xml:space="preserve">Fraktfri håndtering når Sirkulærpallene har </t>
  </si>
  <si>
    <t>oppnådd sin livslengde og skal resirkuleres</t>
  </si>
  <si>
    <t>For å få tilbake Sirkulærpallene</t>
  </si>
  <si>
    <t>Eksempel: Gjennomsnittlig transportstrekning 200 km</t>
  </si>
  <si>
    <t>TOTAL KOSTNAD SIRKULÆRPALL</t>
  </si>
  <si>
    <t>Kassasjon / Påfylling</t>
  </si>
  <si>
    <t>Håndtering</t>
  </si>
  <si>
    <t>Resirkulering</t>
  </si>
  <si>
    <t>SUM pr måned</t>
  </si>
  <si>
    <t>Besparing Trepall vs Sirkulærpall</t>
  </si>
  <si>
    <t>Totalt antal. Reiser basert på antall reparasjoner</t>
  </si>
  <si>
    <t>REPERASJON</t>
  </si>
  <si>
    <t>Kostnad 250 kr / timen for håndtering av 360 paller som blir 0,70 kr / pall</t>
  </si>
  <si>
    <t>Samt Kostnader for håndtering av defekte A-pallar</t>
  </si>
  <si>
    <t>Skrotningsavgift ligger på ca 500 kr/tonn (50øre/kg)</t>
  </si>
  <si>
    <t>Innkjøpspris Sirkulærpall</t>
  </si>
  <si>
    <t>Innkjøpspris:</t>
  </si>
  <si>
    <t>Kostnad ca 5000 kr for 768 stk paller. Blir 6,50 kr / pall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</si>
</sst>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rgb="FF3FA435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rgb="FF0070C0"/>
      <name val="Arial"/>
      <family val="2"/>
    </font>
    <font>
      <sz val="12"/>
      <color theme="4" tint="0.59999389629810485"/>
      <name val="Arial"/>
      <family val="2"/>
    </font>
    <font>
      <sz val="11"/>
      <color theme="1" tint="0.3499862666707357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2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5" xfId="0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7" xfId="0" applyFont="1" applyFill="1" applyBorder="1"/>
    <xf numFmtId="2" fontId="2" fillId="2" borderId="7" xfId="0" applyNumberFormat="1" applyFont="1" applyFill="1" applyBorder="1" applyAlignment="1">
      <alignment horizontal="right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/>
    </xf>
    <xf numFmtId="2" fontId="2" fillId="2" borderId="0" xfId="0" applyNumberFormat="1" applyFont="1" applyFill="1" applyAlignment="1">
      <alignment horizontal="right"/>
    </xf>
    <xf numFmtId="164" fontId="2" fillId="5" borderId="0" xfId="0" applyNumberFormat="1" applyFont="1" applyFill="1" applyAlignment="1" applyProtection="1">
      <alignment horizontal="right"/>
      <protection locked="0"/>
    </xf>
    <xf numFmtId="1" fontId="2" fillId="5" borderId="0" xfId="0" applyNumberFormat="1" applyFont="1" applyFill="1" applyAlignment="1" applyProtection="1">
      <alignment horizontal="right"/>
      <protection locked="0"/>
    </xf>
    <xf numFmtId="2" fontId="2" fillId="4" borderId="0" xfId="0" applyNumberFormat="1" applyFont="1" applyFill="1" applyAlignment="1">
      <alignment horizontal="right"/>
    </xf>
    <xf numFmtId="2" fontId="2" fillId="5" borderId="0" xfId="0" applyNumberFormat="1" applyFont="1" applyFill="1" applyAlignment="1" applyProtection="1">
      <alignment horizontal="right"/>
      <protection locked="0"/>
    </xf>
    <xf numFmtId="2" fontId="5" fillId="5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/>
    <xf numFmtId="0" fontId="4" fillId="3" borderId="0" xfId="0" applyFont="1" applyFill="1"/>
    <xf numFmtId="0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left"/>
    </xf>
    <xf numFmtId="0" fontId="2" fillId="4" borderId="0" xfId="0" applyFont="1" applyFill="1"/>
    <xf numFmtId="2" fontId="2" fillId="4" borderId="0" xfId="0" applyNumberFormat="1" applyFont="1" applyFill="1"/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/>
    <xf numFmtId="0" fontId="3" fillId="0" borderId="9" xfId="0" applyFont="1" applyBorder="1" applyAlignment="1">
      <alignment vertical="center"/>
    </xf>
    <xf numFmtId="0" fontId="2" fillId="3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/>
    </xf>
    <xf numFmtId="0" fontId="2" fillId="2" borderId="12" xfId="0" applyFont="1" applyFill="1" applyBorder="1"/>
    <xf numFmtId="2" fontId="2" fillId="2" borderId="12" xfId="0" applyNumberFormat="1" applyFont="1" applyFill="1" applyBorder="1"/>
    <xf numFmtId="2" fontId="2" fillId="2" borderId="12" xfId="0" applyNumberFormat="1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right"/>
    </xf>
    <xf numFmtId="2" fontId="6" fillId="2" borderId="2" xfId="0" quotePrefix="1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0" fillId="4" borderId="14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2" fontId="2" fillId="4" borderId="15" xfId="0" applyNumberFormat="1" applyFont="1" applyFill="1" applyBorder="1"/>
    <xf numFmtId="0" fontId="2" fillId="4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6" borderId="14" xfId="0" applyFont="1" applyFill="1" applyBorder="1"/>
    <xf numFmtId="0" fontId="2" fillId="6" borderId="15" xfId="0" applyFont="1" applyFill="1" applyBorder="1"/>
    <xf numFmtId="2" fontId="2" fillId="6" borderId="15" xfId="0" applyNumberFormat="1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2" fontId="2" fillId="6" borderId="15" xfId="0" applyNumberFormat="1" applyFont="1" applyFill="1" applyBorder="1"/>
    <xf numFmtId="0" fontId="2" fillId="6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2" fillId="6" borderId="0" xfId="0" applyNumberFormat="1" applyFont="1" applyFill="1" applyAlignment="1">
      <alignment horizontal="right"/>
    </xf>
    <xf numFmtId="0" fontId="12" fillId="2" borderId="17" xfId="0" applyFont="1" applyFill="1" applyBorder="1" applyAlignment="1">
      <alignment vertical="center"/>
    </xf>
    <xf numFmtId="0" fontId="4" fillId="8" borderId="0" xfId="0" applyFont="1" applyFill="1"/>
    <xf numFmtId="0" fontId="2" fillId="8" borderId="0" xfId="0" applyFont="1" applyFill="1"/>
    <xf numFmtId="2" fontId="2" fillId="8" borderId="0" xfId="0" applyNumberFormat="1" applyFont="1" applyFill="1"/>
    <xf numFmtId="2" fontId="2" fillId="8" borderId="0" xfId="0" applyNumberFormat="1" applyFont="1" applyFill="1" applyAlignment="1">
      <alignment horizontal="left"/>
    </xf>
    <xf numFmtId="0" fontId="2" fillId="8" borderId="10" xfId="0" applyFont="1" applyFill="1" applyBorder="1" applyAlignment="1">
      <alignment horizontal="left"/>
    </xf>
    <xf numFmtId="0" fontId="2" fillId="6" borderId="0" xfId="0" applyFont="1" applyFill="1"/>
    <xf numFmtId="2" fontId="2" fillId="6" borderId="0" xfId="0" applyNumberFormat="1" applyFont="1" applyFill="1"/>
    <xf numFmtId="0" fontId="2" fillId="6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vertical="center"/>
    </xf>
    <xf numFmtId="0" fontId="13" fillId="10" borderId="2" xfId="0" applyFont="1" applyFill="1" applyBorder="1"/>
    <xf numFmtId="2" fontId="13" fillId="10" borderId="2" xfId="0" applyNumberFormat="1" applyFont="1" applyFill="1" applyBorder="1"/>
    <xf numFmtId="2" fontId="13" fillId="10" borderId="2" xfId="0" applyNumberFormat="1" applyFont="1" applyFill="1" applyBorder="1" applyAlignment="1">
      <alignment horizontal="right"/>
    </xf>
    <xf numFmtId="0" fontId="13" fillId="10" borderId="19" xfId="0" applyFont="1" applyFill="1" applyBorder="1" applyAlignment="1">
      <alignment horizontal="left"/>
    </xf>
    <xf numFmtId="0" fontId="13" fillId="10" borderId="12" xfId="0" applyFont="1" applyFill="1" applyBorder="1"/>
    <xf numFmtId="2" fontId="13" fillId="10" borderId="12" xfId="0" applyNumberFormat="1" applyFont="1" applyFill="1" applyBorder="1"/>
    <xf numFmtId="2" fontId="13" fillId="10" borderId="12" xfId="0" applyNumberFormat="1" applyFont="1" applyFill="1" applyBorder="1" applyAlignment="1">
      <alignment horizontal="right"/>
    </xf>
    <xf numFmtId="0" fontId="13" fillId="10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7" xfId="0" applyFont="1" applyFill="1" applyBorder="1"/>
    <xf numFmtId="0" fontId="7" fillId="2" borderId="4" xfId="0" applyFont="1" applyFill="1" applyBorder="1"/>
    <xf numFmtId="0" fontId="3" fillId="2" borderId="9" xfId="0" applyFont="1" applyFill="1" applyBorder="1"/>
    <xf numFmtId="0" fontId="14" fillId="2" borderId="0" xfId="0" applyFont="1" applyFill="1"/>
    <xf numFmtId="0" fontId="14" fillId="2" borderId="7" xfId="0" applyFont="1" applyFill="1" applyBorder="1"/>
    <xf numFmtId="0" fontId="3" fillId="2" borderId="4" xfId="0" applyFont="1" applyFill="1" applyBorder="1"/>
    <xf numFmtId="0" fontId="3" fillId="2" borderId="11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2" fontId="6" fillId="2" borderId="0" xfId="0" quotePrefix="1" applyNumberFormat="1" applyFont="1" applyFill="1" applyAlignment="1">
      <alignment horizontal="right"/>
    </xf>
    <xf numFmtId="0" fontId="7" fillId="2" borderId="5" xfId="0" applyFont="1" applyFill="1" applyBorder="1" applyAlignment="1">
      <alignment horizontal="left"/>
    </xf>
    <xf numFmtId="0" fontId="13" fillId="10" borderId="1" xfId="0" applyFont="1" applyFill="1" applyBorder="1"/>
    <xf numFmtId="0" fontId="13" fillId="10" borderId="21" xfId="0" applyFont="1" applyFill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left"/>
    </xf>
    <xf numFmtId="0" fontId="9" fillId="9" borderId="4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8" fillId="9" borderId="0" xfId="0" applyFont="1" applyFill="1" applyAlignment="1">
      <alignment vertical="center"/>
    </xf>
    <xf numFmtId="2" fontId="8" fillId="9" borderId="0" xfId="0" applyNumberFormat="1" applyFont="1" applyFill="1" applyAlignment="1">
      <alignment vertical="center"/>
    </xf>
    <xf numFmtId="2" fontId="9" fillId="9" borderId="0" xfId="0" applyNumberFormat="1" applyFont="1" applyFill="1" applyAlignment="1">
      <alignment horizontal="right" vertical="center"/>
    </xf>
    <xf numFmtId="0" fontId="9" fillId="9" borderId="10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2" fontId="8" fillId="7" borderId="12" xfId="0" applyNumberFormat="1" applyFont="1" applyFill="1" applyBorder="1" applyAlignment="1">
      <alignment vertical="center"/>
    </xf>
    <xf numFmtId="2" fontId="9" fillId="7" borderId="12" xfId="0" applyNumberFormat="1" applyFont="1" applyFill="1" applyBorder="1" applyAlignment="1">
      <alignment horizontal="right" vertical="center"/>
    </xf>
    <xf numFmtId="0" fontId="9" fillId="7" borderId="1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563022</xdr:colOff>
      <xdr:row>16</xdr:row>
      <xdr:rowOff>60159</xdr:rowOff>
    </xdr:from>
    <xdr:to>
      <xdr:col>17</xdr:col>
      <xdr:colOff>488052</xdr:colOff>
      <xdr:row>22</xdr:row>
      <xdr:rowOff>66843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F6675C3-A7E9-08BB-C2FF-76CEA160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8398370" y="3033616"/>
          <a:ext cx="1225400" cy="1099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1"/>
  <sheetViews>
    <sheetView tabSelected="1" topLeftCell="B1" zoomScale="115" zoomScaleNormal="115" zoomScalePageLayoutView="150" workbookViewId="0">
      <selection activeCell="F30" sqref="F30"/>
    </sheetView>
  </sheetViews>
  <sheetFormatPr baseColWidth="10" defaultColWidth="10.85546875" defaultRowHeight="14.25" x14ac:dyDescent="0.2"/>
  <cols>
    <col min="1" max="1" width="1.85546875" style="5" customWidth="1"/>
    <col min="2" max="3" width="10.85546875" style="5"/>
    <col min="4" max="4" width="8.7109375" style="5" customWidth="1"/>
    <col min="5" max="5" width="9.85546875" style="5" customWidth="1"/>
    <col min="6" max="6" width="7.85546875" style="7" customWidth="1"/>
    <col min="7" max="7" width="16.7109375" style="8" customWidth="1"/>
    <col min="8" max="8" width="11.42578125" style="5" customWidth="1"/>
    <col min="9" max="9" width="10.85546875" style="5"/>
    <col min="10" max="10" width="7.85546875" style="5" customWidth="1"/>
    <col min="11" max="11" width="4" style="9" customWidth="1"/>
    <col min="12" max="12" width="7.85546875" style="7" customWidth="1"/>
    <col min="13" max="13" width="10" style="8" customWidth="1"/>
    <col min="14" max="14" width="4.85546875" style="5" customWidth="1"/>
    <col min="15" max="16" width="10.85546875" style="5"/>
    <col min="17" max="17" width="8.7109375" style="5" customWidth="1"/>
    <col min="18" max="18" width="9.85546875" style="5" customWidth="1"/>
    <col min="19" max="19" width="7.85546875" style="7" customWidth="1"/>
    <col min="20" max="20" width="11.5703125" style="8" customWidth="1"/>
    <col min="21" max="21" width="11.42578125" style="5" customWidth="1"/>
    <col min="22" max="22" width="10.85546875" style="5"/>
    <col min="23" max="23" width="7.85546875" style="5" customWidth="1"/>
    <col min="24" max="24" width="3.42578125" style="9" customWidth="1"/>
    <col min="25" max="25" width="7.85546875" style="7" customWidth="1"/>
    <col min="26" max="26" width="5.85546875" style="8" customWidth="1"/>
    <col min="27" max="16384" width="10.85546875" style="5"/>
  </cols>
  <sheetData>
    <row r="1" spans="2:26" ht="9.9499999999999993" customHeight="1" thickBot="1" x14ac:dyDescent="0.25"/>
    <row r="2" spans="2:26" ht="24.75" thickTop="1" thickBot="1" x14ac:dyDescent="0.4">
      <c r="B2" s="49" t="s">
        <v>13</v>
      </c>
      <c r="C2" s="50"/>
      <c r="D2" s="50"/>
      <c r="E2" s="50"/>
      <c r="F2" s="51"/>
      <c r="G2" s="52"/>
      <c r="H2" s="50"/>
      <c r="I2" s="50"/>
      <c r="J2" s="50"/>
      <c r="K2" s="53"/>
      <c r="L2" s="51"/>
      <c r="M2" s="54"/>
      <c r="O2" s="58" t="s">
        <v>51</v>
      </c>
      <c r="P2" s="59"/>
      <c r="Q2" s="59"/>
      <c r="R2" s="59"/>
      <c r="S2" s="60"/>
      <c r="T2" s="61"/>
      <c r="U2" s="59"/>
      <c r="V2" s="59"/>
      <c r="W2" s="59"/>
      <c r="X2" s="62"/>
      <c r="Y2" s="60"/>
      <c r="Z2" s="63"/>
    </row>
    <row r="3" spans="2:26" ht="15.95" customHeight="1" x14ac:dyDescent="0.2">
      <c r="B3" s="55" t="s">
        <v>14</v>
      </c>
      <c r="C3" s="1"/>
      <c r="D3" s="1"/>
      <c r="E3" s="1"/>
      <c r="F3" s="2"/>
      <c r="G3" s="4"/>
      <c r="H3" s="57" t="s">
        <v>35</v>
      </c>
      <c r="I3" s="1"/>
      <c r="J3" s="1"/>
      <c r="K3" s="3"/>
      <c r="L3" s="2"/>
      <c r="M3" s="43"/>
      <c r="O3" s="64" t="s">
        <v>52</v>
      </c>
      <c r="P3" s="1"/>
      <c r="Q3" s="1"/>
      <c r="R3" s="1"/>
      <c r="S3" s="2"/>
      <c r="T3" s="4"/>
      <c r="U3" s="65" t="s">
        <v>35</v>
      </c>
      <c r="V3" s="1"/>
      <c r="W3" s="1"/>
      <c r="X3" s="3"/>
      <c r="Y3" s="2"/>
      <c r="Z3" s="43"/>
    </row>
    <row r="4" spans="2:26" ht="14.1" customHeight="1" x14ac:dyDescent="0.2">
      <c r="B4" s="34" t="s">
        <v>15</v>
      </c>
      <c r="F4" s="21">
        <v>7</v>
      </c>
      <c r="G4" s="10" t="s">
        <v>18</v>
      </c>
      <c r="H4" s="6" t="s">
        <v>36</v>
      </c>
      <c r="L4" s="22">
        <v>5</v>
      </c>
      <c r="M4" s="33" t="s">
        <v>5</v>
      </c>
      <c r="O4" s="34" t="s">
        <v>53</v>
      </c>
      <c r="S4" s="66">
        <v>8</v>
      </c>
      <c r="T4" s="8" t="s">
        <v>12</v>
      </c>
      <c r="U4" s="6" t="s">
        <v>36</v>
      </c>
      <c r="Y4" s="22">
        <v>5</v>
      </c>
      <c r="Z4" s="33" t="s">
        <v>5</v>
      </c>
    </row>
    <row r="5" spans="2:26" ht="14.1" customHeight="1" x14ac:dyDescent="0.2">
      <c r="B5" s="35" t="s">
        <v>16</v>
      </c>
      <c r="F5" s="20"/>
      <c r="G5" s="10"/>
      <c r="H5" s="11" t="s">
        <v>37</v>
      </c>
      <c r="L5" s="23">
        <f>SUM(L4*F10/100)</f>
        <v>9.5</v>
      </c>
      <c r="M5" s="33" t="s">
        <v>1</v>
      </c>
      <c r="O5" s="35" t="s">
        <v>66</v>
      </c>
      <c r="S5" s="20"/>
      <c r="T5" s="10"/>
      <c r="U5" s="11" t="s">
        <v>76</v>
      </c>
      <c r="Y5" s="66">
        <f>SUM(Y4*S10/100)</f>
        <v>24.5</v>
      </c>
      <c r="Z5" s="33" t="s">
        <v>1</v>
      </c>
    </row>
    <row r="6" spans="2:26" ht="14.1" customHeight="1" x14ac:dyDescent="0.2">
      <c r="B6" s="34" t="s">
        <v>17</v>
      </c>
      <c r="F6" s="21">
        <v>5</v>
      </c>
      <c r="G6" s="10" t="s">
        <v>18</v>
      </c>
      <c r="H6" s="6" t="s">
        <v>38</v>
      </c>
      <c r="L6" s="23">
        <f>SUM(L5/F11)</f>
        <v>0.27142857142857141</v>
      </c>
      <c r="M6" s="33" t="s">
        <v>1</v>
      </c>
      <c r="O6" s="34"/>
      <c r="S6" s="20"/>
      <c r="T6" s="10"/>
      <c r="U6" s="6" t="s">
        <v>77</v>
      </c>
      <c r="Y6" s="66">
        <f>SUM(Y4*S10)/100/12</f>
        <v>2.0416666666666665</v>
      </c>
      <c r="Z6" s="33" t="s">
        <v>1</v>
      </c>
    </row>
    <row r="7" spans="2:26" ht="14.1" customHeight="1" thickBot="1" x14ac:dyDescent="0.25">
      <c r="B7" s="35" t="s">
        <v>19</v>
      </c>
      <c r="F7" s="20"/>
      <c r="G7" s="10"/>
      <c r="H7" s="12"/>
      <c r="I7" s="13"/>
      <c r="J7" s="13"/>
      <c r="K7" s="15"/>
      <c r="L7" s="14"/>
      <c r="M7" s="44"/>
      <c r="O7" s="35"/>
      <c r="S7" s="20"/>
      <c r="T7" s="10"/>
      <c r="U7" s="12"/>
      <c r="V7" s="13"/>
      <c r="W7" s="13"/>
      <c r="X7" s="15"/>
      <c r="Y7" s="14"/>
      <c r="Z7" s="44"/>
    </row>
    <row r="8" spans="2:26" ht="15.95" customHeight="1" thickBot="1" x14ac:dyDescent="0.25">
      <c r="B8" s="42"/>
      <c r="C8" s="13"/>
      <c r="D8" s="13"/>
      <c r="E8" s="13"/>
      <c r="F8" s="14"/>
      <c r="G8" s="17"/>
      <c r="H8" s="57" t="s">
        <v>2</v>
      </c>
      <c r="I8" s="1"/>
      <c r="J8" s="1"/>
      <c r="K8" s="1"/>
      <c r="L8" s="45"/>
      <c r="M8" s="43"/>
      <c r="O8" s="42"/>
      <c r="P8" s="13"/>
      <c r="Q8" s="13"/>
      <c r="R8" s="13"/>
      <c r="S8" s="14"/>
      <c r="T8" s="17"/>
      <c r="U8" s="65" t="s">
        <v>78</v>
      </c>
      <c r="V8" s="1"/>
      <c r="W8" s="1"/>
      <c r="X8" s="1"/>
      <c r="Y8" s="20"/>
      <c r="Z8" s="43"/>
    </row>
    <row r="9" spans="2:26" ht="15.95" customHeight="1" x14ac:dyDescent="0.2">
      <c r="B9" s="55" t="s">
        <v>0</v>
      </c>
      <c r="C9" s="1"/>
      <c r="D9" s="1"/>
      <c r="E9" s="1"/>
      <c r="F9" s="45"/>
      <c r="G9" s="4"/>
      <c r="H9" s="6" t="s">
        <v>39</v>
      </c>
      <c r="K9" s="5"/>
      <c r="L9" s="24">
        <v>0.5</v>
      </c>
      <c r="M9" s="33" t="s">
        <v>1</v>
      </c>
      <c r="O9" s="64" t="s">
        <v>0</v>
      </c>
      <c r="P9" s="1"/>
      <c r="Q9" s="1"/>
      <c r="R9" s="1"/>
      <c r="S9" s="45"/>
      <c r="T9" s="4"/>
      <c r="U9" s="6" t="s">
        <v>79</v>
      </c>
      <c r="Y9" s="66">
        <v>0</v>
      </c>
      <c r="Z9" s="33" t="s">
        <v>1</v>
      </c>
    </row>
    <row r="10" spans="2:26" ht="14.1" customHeight="1" x14ac:dyDescent="0.2">
      <c r="B10" s="34" t="s">
        <v>20</v>
      </c>
      <c r="F10" s="25">
        <v>190</v>
      </c>
      <c r="G10" s="10" t="s">
        <v>1</v>
      </c>
      <c r="H10" s="11" t="s">
        <v>94</v>
      </c>
      <c r="K10" s="5"/>
      <c r="L10" s="20"/>
      <c r="M10" s="33"/>
      <c r="O10" s="34" t="s">
        <v>95</v>
      </c>
      <c r="S10" s="25">
        <v>490</v>
      </c>
      <c r="T10" s="10" t="s">
        <v>1</v>
      </c>
      <c r="U10" s="11" t="s">
        <v>80</v>
      </c>
      <c r="X10" s="5"/>
      <c r="Y10" s="20"/>
      <c r="Z10" s="33"/>
    </row>
    <row r="11" spans="2:26" ht="14.1" customHeight="1" x14ac:dyDescent="0.2">
      <c r="B11" s="34" t="s">
        <v>21</v>
      </c>
      <c r="F11" s="23">
        <f>F4*F6</f>
        <v>35</v>
      </c>
      <c r="G11" s="10" t="s">
        <v>18</v>
      </c>
      <c r="H11" s="6" t="s">
        <v>40</v>
      </c>
      <c r="K11" s="5"/>
      <c r="L11" s="22">
        <v>23</v>
      </c>
      <c r="M11" s="33" t="s">
        <v>3</v>
      </c>
      <c r="O11" s="34" t="s">
        <v>54</v>
      </c>
      <c r="S11" s="66">
        <f>SUM(S10/S4/12)</f>
        <v>5.104166666666667</v>
      </c>
      <c r="T11" s="10" t="s">
        <v>1</v>
      </c>
      <c r="U11" s="87" t="s">
        <v>81</v>
      </c>
      <c r="X11" s="5"/>
      <c r="Y11" s="20"/>
      <c r="Z11" s="33"/>
    </row>
    <row r="12" spans="2:26" ht="14.1" customHeight="1" x14ac:dyDescent="0.2">
      <c r="B12" s="35" t="s">
        <v>90</v>
      </c>
      <c r="C12" s="26"/>
      <c r="D12" s="26"/>
      <c r="F12" s="20"/>
      <c r="G12" s="10"/>
      <c r="H12" s="6" t="s">
        <v>41</v>
      </c>
      <c r="K12" s="5"/>
      <c r="L12" s="23">
        <f>SUM(L9*L11,1)</f>
        <v>12.5</v>
      </c>
      <c r="M12" s="33" t="s">
        <v>1</v>
      </c>
      <c r="O12" s="88" t="s">
        <v>55</v>
      </c>
      <c r="P12" s="26"/>
      <c r="Q12" s="26" t="s">
        <v>96</v>
      </c>
      <c r="R12" s="89"/>
      <c r="S12" s="20"/>
      <c r="T12" s="10"/>
      <c r="U12" s="6"/>
      <c r="X12" s="5"/>
      <c r="Y12" s="20"/>
      <c r="Z12" s="33"/>
    </row>
    <row r="13" spans="2:26" ht="14.1" customHeight="1" x14ac:dyDescent="0.2">
      <c r="B13" s="34" t="s">
        <v>22</v>
      </c>
      <c r="F13" s="23">
        <f>SUM(F10/F11)</f>
        <v>5.4285714285714288</v>
      </c>
      <c r="G13" s="10" t="s">
        <v>1</v>
      </c>
      <c r="H13" s="6" t="s">
        <v>25</v>
      </c>
      <c r="K13" s="5"/>
      <c r="L13" s="23">
        <f>SUM(L12/F11)</f>
        <v>0.35714285714285715</v>
      </c>
      <c r="M13" s="33" t="s">
        <v>1</v>
      </c>
      <c r="O13" s="88" t="s">
        <v>56</v>
      </c>
      <c r="P13" s="89"/>
      <c r="Q13" s="26" t="s">
        <v>57</v>
      </c>
      <c r="R13" s="89"/>
      <c r="S13" s="20"/>
      <c r="T13" s="10"/>
      <c r="U13" s="11"/>
      <c r="X13" s="5"/>
      <c r="Y13" s="20"/>
      <c r="Z13" s="33"/>
    </row>
    <row r="14" spans="2:26" ht="14.1" customHeight="1" x14ac:dyDescent="0.2">
      <c r="B14" s="35" t="s">
        <v>23</v>
      </c>
      <c r="F14" s="20"/>
      <c r="G14" s="10"/>
      <c r="H14" s="11" t="s">
        <v>42</v>
      </c>
      <c r="K14" s="5"/>
      <c r="L14" s="20"/>
      <c r="M14" s="33"/>
      <c r="O14" s="88" t="s">
        <v>58</v>
      </c>
      <c r="P14" s="89"/>
      <c r="Q14" s="26" t="s">
        <v>59</v>
      </c>
      <c r="R14" s="89"/>
      <c r="S14" s="20"/>
      <c r="T14" s="10"/>
      <c r="U14" s="6"/>
      <c r="X14" s="5"/>
      <c r="Y14" s="20"/>
      <c r="Z14" s="33"/>
    </row>
    <row r="15" spans="2:26" ht="14.1" customHeight="1" thickBot="1" x14ac:dyDescent="0.25">
      <c r="B15" s="42"/>
      <c r="C15" s="13"/>
      <c r="D15" s="13"/>
      <c r="E15" s="13"/>
      <c r="F15" s="14"/>
      <c r="G15" s="17"/>
      <c r="H15" s="18"/>
      <c r="I15" s="13"/>
      <c r="J15" s="13"/>
      <c r="K15" s="15"/>
      <c r="L15" s="16"/>
      <c r="M15" s="44"/>
      <c r="O15" s="88" t="s">
        <v>60</v>
      </c>
      <c r="P15" s="89"/>
      <c r="Q15" s="26" t="s">
        <v>61</v>
      </c>
      <c r="R15" s="89"/>
      <c r="S15" s="20"/>
      <c r="T15" s="10"/>
      <c r="U15" s="18"/>
      <c r="V15" s="13"/>
      <c r="W15" s="13"/>
      <c r="X15" s="15"/>
      <c r="Y15" s="16"/>
      <c r="Z15" s="44"/>
    </row>
    <row r="16" spans="2:26" ht="15.95" customHeight="1" thickBot="1" x14ac:dyDescent="0.25">
      <c r="B16" s="55" t="s">
        <v>91</v>
      </c>
      <c r="C16" s="1"/>
      <c r="D16" s="1"/>
      <c r="E16" s="1"/>
      <c r="F16" s="45"/>
      <c r="G16" s="4"/>
      <c r="H16" s="57" t="s">
        <v>9</v>
      </c>
      <c r="I16" s="1"/>
      <c r="J16" s="1"/>
      <c r="K16" s="3"/>
      <c r="L16" s="45"/>
      <c r="M16" s="43"/>
      <c r="O16" s="88" t="s">
        <v>67</v>
      </c>
      <c r="P16" s="90"/>
      <c r="Q16" s="86" t="s">
        <v>62</v>
      </c>
      <c r="R16" s="90"/>
      <c r="S16" s="14"/>
      <c r="T16" s="17"/>
      <c r="U16" s="65" t="s">
        <v>9</v>
      </c>
      <c r="V16" s="1"/>
      <c r="W16" s="1"/>
      <c r="X16" s="3"/>
      <c r="Y16" s="45"/>
      <c r="Z16" s="43"/>
    </row>
    <row r="17" spans="2:26" ht="14.1" customHeight="1" x14ac:dyDescent="0.2">
      <c r="B17" s="34" t="s">
        <v>24</v>
      </c>
      <c r="F17" s="24">
        <v>40</v>
      </c>
      <c r="G17" s="10" t="s">
        <v>1</v>
      </c>
      <c r="H17" s="6" t="s">
        <v>43</v>
      </c>
      <c r="L17" s="24">
        <v>6.5</v>
      </c>
      <c r="M17" s="33" t="s">
        <v>1</v>
      </c>
      <c r="O17" s="67"/>
      <c r="S17" s="20"/>
      <c r="T17" s="10"/>
      <c r="U17" s="6" t="s">
        <v>43</v>
      </c>
      <c r="Y17" s="24">
        <v>6.5</v>
      </c>
      <c r="Z17" s="33" t="s">
        <v>1</v>
      </c>
    </row>
    <row r="18" spans="2:26" ht="14.1" customHeight="1" x14ac:dyDescent="0.2">
      <c r="B18" s="34" t="s">
        <v>25</v>
      </c>
      <c r="F18" s="23">
        <f>SUM(F17*F6)/F11</f>
        <v>5.7142857142857144</v>
      </c>
      <c r="G18" s="8" t="s">
        <v>1</v>
      </c>
      <c r="H18" s="11" t="s">
        <v>63</v>
      </c>
      <c r="M18" s="33"/>
      <c r="O18" s="35"/>
      <c r="S18" s="20"/>
      <c r="U18" s="11" t="s">
        <v>82</v>
      </c>
      <c r="Z18" s="33"/>
    </row>
    <row r="19" spans="2:26" ht="14.1" customHeight="1" thickBot="1" x14ac:dyDescent="0.25">
      <c r="B19" s="42"/>
      <c r="C19" s="13"/>
      <c r="D19" s="13"/>
      <c r="E19" s="13"/>
      <c r="F19" s="14"/>
      <c r="G19" s="19"/>
      <c r="H19" s="87" t="s">
        <v>64</v>
      </c>
      <c r="M19" s="33"/>
      <c r="O19" s="34"/>
      <c r="S19" s="20"/>
      <c r="T19" s="10"/>
      <c r="U19" s="91" t="s">
        <v>83</v>
      </c>
      <c r="Z19" s="33"/>
    </row>
    <row r="20" spans="2:26" ht="15.95" customHeight="1" thickBot="1" x14ac:dyDescent="0.25">
      <c r="B20" s="55" t="s">
        <v>26</v>
      </c>
      <c r="C20" s="1"/>
      <c r="D20" s="1"/>
      <c r="E20" s="1"/>
      <c r="F20" s="46"/>
      <c r="G20" s="48"/>
      <c r="H20" s="12" t="s">
        <v>44</v>
      </c>
      <c r="I20" s="13"/>
      <c r="J20" s="13"/>
      <c r="K20" s="15"/>
      <c r="L20" s="16"/>
      <c r="M20" s="44"/>
      <c r="O20" s="93"/>
      <c r="S20" s="94"/>
      <c r="T20" s="95"/>
      <c r="U20" s="12" t="s">
        <v>97</v>
      </c>
      <c r="V20" s="13"/>
      <c r="W20" s="13"/>
      <c r="X20" s="15"/>
      <c r="Y20" s="16"/>
      <c r="Z20" s="44"/>
    </row>
    <row r="21" spans="2:26" ht="14.1" customHeight="1" thickBot="1" x14ac:dyDescent="0.25">
      <c r="B21" s="34" t="s">
        <v>65</v>
      </c>
      <c r="F21" s="24">
        <v>0</v>
      </c>
      <c r="G21" s="8" t="s">
        <v>1</v>
      </c>
      <c r="H21" s="18"/>
      <c r="I21" s="13"/>
      <c r="J21" s="13"/>
      <c r="K21" s="15"/>
      <c r="L21" s="16"/>
      <c r="M21" s="44"/>
      <c r="O21" s="34"/>
      <c r="S21" s="20"/>
      <c r="U21" s="18"/>
      <c r="V21" s="13"/>
      <c r="W21" s="13"/>
      <c r="X21" s="15"/>
      <c r="Y21" s="16"/>
      <c r="Z21" s="44"/>
    </row>
    <row r="22" spans="2:26" ht="15.95" customHeight="1" x14ac:dyDescent="0.25">
      <c r="B22" s="37" t="s">
        <v>27</v>
      </c>
      <c r="F22" s="20"/>
      <c r="G22" s="10"/>
      <c r="H22" s="27" t="s">
        <v>45</v>
      </c>
      <c r="I22" s="28"/>
      <c r="J22" s="28"/>
      <c r="K22" s="29"/>
      <c r="L22" s="30"/>
      <c r="M22" s="36"/>
      <c r="O22" s="37"/>
      <c r="S22" s="20"/>
      <c r="T22" s="10"/>
      <c r="U22" s="68" t="s">
        <v>84</v>
      </c>
      <c r="V22" s="69"/>
      <c r="W22" s="69"/>
      <c r="X22" s="70"/>
      <c r="Y22" s="71"/>
      <c r="Z22" s="72"/>
    </row>
    <row r="23" spans="2:26" ht="14.1" customHeight="1" thickBot="1" x14ac:dyDescent="0.25">
      <c r="B23" s="47"/>
      <c r="C23" s="13"/>
      <c r="D23" s="13"/>
      <c r="E23" s="13"/>
      <c r="F23" s="14"/>
      <c r="G23" s="17"/>
      <c r="H23" s="31" t="s">
        <v>4</v>
      </c>
      <c r="I23" s="31"/>
      <c r="J23" s="31"/>
      <c r="K23" s="32"/>
      <c r="L23" s="23">
        <f>F13</f>
        <v>5.4285714285714288</v>
      </c>
      <c r="M23" s="38" t="s">
        <v>1</v>
      </c>
      <c r="O23" s="47"/>
      <c r="P23" s="13"/>
      <c r="Q23" s="13"/>
      <c r="R23" s="13"/>
      <c r="S23" s="14"/>
      <c r="T23" s="17"/>
      <c r="U23" s="73" t="s">
        <v>4</v>
      </c>
      <c r="V23" s="73"/>
      <c r="W23" s="73"/>
      <c r="X23" s="74"/>
      <c r="Y23" s="66">
        <f>S11</f>
        <v>5.104166666666667</v>
      </c>
      <c r="Z23" s="75" t="s">
        <v>1</v>
      </c>
    </row>
    <row r="24" spans="2:26" ht="15.95" customHeight="1" x14ac:dyDescent="0.2">
      <c r="B24" s="55" t="s">
        <v>11</v>
      </c>
      <c r="C24" s="1"/>
      <c r="D24" s="1"/>
      <c r="E24" s="1"/>
      <c r="F24" s="45"/>
      <c r="G24" s="4"/>
      <c r="H24" s="31" t="s">
        <v>46</v>
      </c>
      <c r="I24" s="31"/>
      <c r="J24" s="31"/>
      <c r="K24" s="32"/>
      <c r="L24" s="23">
        <f>F18</f>
        <v>5.7142857142857144</v>
      </c>
      <c r="M24" s="38" t="s">
        <v>1</v>
      </c>
      <c r="O24" s="64" t="s">
        <v>68</v>
      </c>
      <c r="P24" s="1"/>
      <c r="Q24" s="1"/>
      <c r="R24" s="1"/>
      <c r="S24" s="45"/>
      <c r="T24" s="4"/>
      <c r="U24" s="73" t="s">
        <v>85</v>
      </c>
      <c r="V24" s="73"/>
      <c r="W24" s="73"/>
      <c r="X24" s="66"/>
      <c r="Y24" s="66">
        <f>S27</f>
        <v>0.81666666666666676</v>
      </c>
      <c r="Z24" s="75" t="s">
        <v>1</v>
      </c>
    </row>
    <row r="25" spans="2:26" ht="14.1" customHeight="1" x14ac:dyDescent="0.2">
      <c r="B25" s="34" t="s">
        <v>28</v>
      </c>
      <c r="F25" s="22">
        <v>10</v>
      </c>
      <c r="G25" s="10" t="s">
        <v>5</v>
      </c>
      <c r="H25" s="31" t="s">
        <v>47</v>
      </c>
      <c r="I25" s="31"/>
      <c r="J25" s="31"/>
      <c r="K25" s="23"/>
      <c r="L25" s="23">
        <f>F21</f>
        <v>0</v>
      </c>
      <c r="M25" s="38" t="s">
        <v>1</v>
      </c>
      <c r="O25" s="34" t="s">
        <v>69</v>
      </c>
      <c r="S25" s="22">
        <v>2</v>
      </c>
      <c r="T25" s="10" t="s">
        <v>5</v>
      </c>
      <c r="U25" s="73" t="s">
        <v>86</v>
      </c>
      <c r="V25" s="73"/>
      <c r="W25" s="73"/>
      <c r="X25" s="74"/>
      <c r="Y25" s="66">
        <f>S30</f>
        <v>0.7</v>
      </c>
      <c r="Z25" s="75" t="s">
        <v>1</v>
      </c>
    </row>
    <row r="26" spans="2:26" ht="14.1" customHeight="1" x14ac:dyDescent="0.2">
      <c r="B26" s="35" t="s">
        <v>29</v>
      </c>
      <c r="F26" s="20"/>
      <c r="G26" s="10"/>
      <c r="H26" s="31" t="s">
        <v>8</v>
      </c>
      <c r="I26" s="31"/>
      <c r="J26" s="31"/>
      <c r="K26" s="23"/>
      <c r="L26" s="23">
        <f>F27</f>
        <v>1.5833333333333333</v>
      </c>
      <c r="M26" s="38" t="s">
        <v>1</v>
      </c>
      <c r="O26" s="35" t="s">
        <v>70</v>
      </c>
      <c r="S26" s="20"/>
      <c r="T26" s="10"/>
      <c r="U26" s="73" t="s">
        <v>49</v>
      </c>
      <c r="V26" s="73"/>
      <c r="W26" s="73"/>
      <c r="X26" s="74"/>
      <c r="Y26" s="66">
        <f>Y6</f>
        <v>2.0416666666666665</v>
      </c>
      <c r="Z26" s="75" t="s">
        <v>1</v>
      </c>
    </row>
    <row r="27" spans="2:26" ht="14.1" customHeight="1" x14ac:dyDescent="0.2">
      <c r="B27" s="34" t="s">
        <v>30</v>
      </c>
      <c r="F27" s="23">
        <f>SUM(F10*F25)/100/12</f>
        <v>1.5833333333333333</v>
      </c>
      <c r="G27" s="10" t="s">
        <v>1</v>
      </c>
      <c r="H27" s="31" t="s">
        <v>48</v>
      </c>
      <c r="I27" s="31"/>
      <c r="J27" s="31"/>
      <c r="K27" s="32"/>
      <c r="L27" s="23">
        <f>F30</f>
        <v>2.7</v>
      </c>
      <c r="M27" s="38" t="s">
        <v>1</v>
      </c>
      <c r="O27" s="34" t="s">
        <v>71</v>
      </c>
      <c r="S27" s="66">
        <f>SUM(S10*S25)/100/12</f>
        <v>0.81666666666666676</v>
      </c>
      <c r="T27" s="10" t="s">
        <v>1</v>
      </c>
      <c r="U27" s="73" t="s">
        <v>87</v>
      </c>
      <c r="V27" s="73"/>
      <c r="W27" s="73"/>
      <c r="X27" s="74"/>
      <c r="Y27" s="66">
        <f>Y9</f>
        <v>0</v>
      </c>
      <c r="Z27" s="75" t="s">
        <v>1</v>
      </c>
    </row>
    <row r="28" spans="2:26" ht="14.1" customHeight="1" x14ac:dyDescent="0.2">
      <c r="B28" s="34"/>
      <c r="F28" s="20"/>
      <c r="G28" s="10"/>
      <c r="H28" s="31" t="s">
        <v>49</v>
      </c>
      <c r="I28" s="31"/>
      <c r="J28" s="31"/>
      <c r="K28" s="32"/>
      <c r="L28" s="23">
        <f>L6</f>
        <v>0.27142857142857141</v>
      </c>
      <c r="M28" s="38" t="s">
        <v>1</v>
      </c>
      <c r="O28" s="34"/>
      <c r="S28" s="20"/>
      <c r="T28" s="10"/>
      <c r="U28" s="73" t="s">
        <v>10</v>
      </c>
      <c r="V28" s="73"/>
      <c r="W28" s="73"/>
      <c r="X28" s="74"/>
      <c r="Y28" s="66">
        <f>Y17</f>
        <v>6.5</v>
      </c>
      <c r="Z28" s="75" t="s">
        <v>1</v>
      </c>
    </row>
    <row r="29" spans="2:26" ht="15.95" customHeight="1" thickBot="1" x14ac:dyDescent="0.25">
      <c r="B29" s="56" t="s">
        <v>31</v>
      </c>
      <c r="E29" s="9"/>
      <c r="F29" s="20"/>
      <c r="G29" s="10"/>
      <c r="H29" s="31" t="s">
        <v>6</v>
      </c>
      <c r="I29" s="31"/>
      <c r="J29" s="31"/>
      <c r="K29" s="32"/>
      <c r="L29" s="23">
        <f>L13</f>
        <v>0.35714285714285715</v>
      </c>
      <c r="M29" s="38" t="s">
        <v>1</v>
      </c>
      <c r="O29" s="76" t="s">
        <v>72</v>
      </c>
      <c r="R29" s="9"/>
      <c r="S29" s="20"/>
      <c r="T29" s="10"/>
      <c r="U29" s="100" t="s">
        <v>88</v>
      </c>
      <c r="V29" s="102"/>
      <c r="W29" s="102"/>
      <c r="X29" s="103"/>
      <c r="Y29" s="104">
        <f>SUM(Y23:Y28)</f>
        <v>15.1625</v>
      </c>
      <c r="Z29" s="105" t="s">
        <v>1</v>
      </c>
    </row>
    <row r="30" spans="2:26" ht="14.1" customHeight="1" x14ac:dyDescent="0.2">
      <c r="B30" s="34" t="s">
        <v>32</v>
      </c>
      <c r="E30" s="9"/>
      <c r="F30" s="24">
        <v>2.7</v>
      </c>
      <c r="G30" s="10" t="s">
        <v>1</v>
      </c>
      <c r="H30" s="31" t="s">
        <v>10</v>
      </c>
      <c r="I30" s="31"/>
      <c r="J30" s="31"/>
      <c r="K30" s="32"/>
      <c r="L30" s="23">
        <f>L17</f>
        <v>6.5</v>
      </c>
      <c r="M30" s="38" t="s">
        <v>1</v>
      </c>
      <c r="O30" s="34" t="s">
        <v>73</v>
      </c>
      <c r="R30" s="9"/>
      <c r="S30" s="24">
        <v>0.7</v>
      </c>
      <c r="T30" s="10" t="s">
        <v>1</v>
      </c>
      <c r="U30" s="98"/>
      <c r="V30" s="1"/>
      <c r="W30" s="1"/>
      <c r="X30" s="3"/>
      <c r="Y30" s="2"/>
      <c r="Z30" s="43"/>
    </row>
    <row r="31" spans="2:26" ht="15.95" customHeight="1" thickBot="1" x14ac:dyDescent="0.25">
      <c r="B31" s="110" t="s">
        <v>93</v>
      </c>
      <c r="E31" s="9"/>
      <c r="F31" s="20"/>
      <c r="G31" s="10"/>
      <c r="H31" s="101" t="s">
        <v>50</v>
      </c>
      <c r="I31" s="106"/>
      <c r="J31" s="106"/>
      <c r="K31" s="107"/>
      <c r="L31" s="108">
        <f>SUM(L23:L30)</f>
        <v>22.554761904761907</v>
      </c>
      <c r="M31" s="109" t="s">
        <v>1</v>
      </c>
      <c r="O31" s="37" t="s">
        <v>74</v>
      </c>
      <c r="R31" s="9"/>
      <c r="S31" s="20"/>
      <c r="U31" s="18"/>
      <c r="V31" s="13"/>
      <c r="W31" s="13"/>
      <c r="X31" s="15"/>
      <c r="Y31" s="16"/>
      <c r="Z31" s="44"/>
    </row>
    <row r="32" spans="2:26" ht="15.95" customHeight="1" thickTop="1" x14ac:dyDescent="0.2">
      <c r="B32" s="37" t="s">
        <v>33</v>
      </c>
      <c r="E32" s="9"/>
      <c r="F32" s="20"/>
      <c r="G32" s="33"/>
      <c r="O32" s="37" t="s">
        <v>75</v>
      </c>
      <c r="R32" s="9"/>
      <c r="S32" s="20"/>
      <c r="U32" s="96" t="s">
        <v>89</v>
      </c>
      <c r="V32" s="77"/>
      <c r="W32" s="77"/>
      <c r="X32" s="78"/>
      <c r="Y32" s="79">
        <f>SUM(L31-Y29)</f>
        <v>7.3922619047619076</v>
      </c>
      <c r="Z32" s="80" t="s">
        <v>1</v>
      </c>
    </row>
    <row r="33" spans="2:26" ht="15" thickBot="1" x14ac:dyDescent="0.25">
      <c r="B33" s="92" t="s">
        <v>34</v>
      </c>
      <c r="C33" s="39"/>
      <c r="D33" s="39"/>
      <c r="E33" s="40"/>
      <c r="F33" s="41"/>
      <c r="G33" s="85"/>
      <c r="O33" s="92" t="s">
        <v>92</v>
      </c>
      <c r="P33" s="39"/>
      <c r="Q33" s="39"/>
      <c r="R33" s="40"/>
      <c r="S33" s="41"/>
      <c r="T33" s="99"/>
      <c r="U33" s="97"/>
      <c r="V33" s="81"/>
      <c r="W33" s="81"/>
      <c r="X33" s="82"/>
      <c r="Y33" s="83">
        <f>SUM(Y32/L31)*100</f>
        <v>32.774728174812637</v>
      </c>
      <c r="Z33" s="84" t="s">
        <v>5</v>
      </c>
    </row>
    <row r="34" spans="2:26" ht="15" thickTop="1" x14ac:dyDescent="0.2">
      <c r="F34" s="5"/>
      <c r="G34" s="5"/>
      <c r="S34" s="5"/>
      <c r="T34" s="5"/>
    </row>
    <row r="35" spans="2:26" x14ac:dyDescent="0.2">
      <c r="F35" s="5"/>
      <c r="G35" s="5"/>
      <c r="S35" s="5"/>
      <c r="T35" s="5"/>
    </row>
    <row r="36" spans="2:26" x14ac:dyDescent="0.2">
      <c r="F36" s="5"/>
      <c r="G36" s="5"/>
      <c r="S36" s="5"/>
      <c r="T36" s="5"/>
    </row>
    <row r="37" spans="2:26" x14ac:dyDescent="0.2">
      <c r="F37" s="5"/>
      <c r="G37" s="5"/>
      <c r="S37" s="5"/>
      <c r="T37" s="5"/>
    </row>
    <row r="38" spans="2:26" x14ac:dyDescent="0.2">
      <c r="J38" s="5" t="s">
        <v>7</v>
      </c>
      <c r="W38" s="5" t="s">
        <v>7</v>
      </c>
    </row>
    <row r="41" spans="2:26" x14ac:dyDescent="0.2">
      <c r="F41" s="20"/>
      <c r="S41" s="20"/>
    </row>
  </sheetData>
  <sheetProtection algorithmName="SHA-512" hashValue="kj4rma+wOLMacUKZQFatEldrp3fNhk/wp0Q8sRFuwkLSLvyyRiQWBfE/HBJIhW2+bfoHkbrrTd8rzvfJK5BhMQ==" saltValue="T0w4RgED3SbucTU1+wPWW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Trepall vs Sirkulærpall</vt:lpstr>
      <vt:lpstr>'Trepall vs Sirkulærpall'!Utskriftsområde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privat PC</dc:creator>
  <cp:lastModifiedBy>Geir Vidar Persen (IP-Group)</cp:lastModifiedBy>
  <cp:lastPrinted>2014-10-08T08:36:01Z</cp:lastPrinted>
  <dcterms:created xsi:type="dcterms:W3CDTF">2014-10-08T07:32:33Z</dcterms:created>
  <dcterms:modified xsi:type="dcterms:W3CDTF">2024-10-18T22:29:46Z</dcterms:modified>
</cp:coreProperties>
</file>